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3c42f38618044b33/Documents/Harwood Farms HOA/"/>
    </mc:Choice>
  </mc:AlternateContent>
  <xr:revisionPtr revIDLastSave="0" documentId="8_{85D5627A-A213-420D-ABCE-98A32ECF478B}" xr6:coauthVersionLast="47" xr6:coauthVersionMax="47" xr10:uidLastSave="{00000000-0000-0000-0000-000000000000}"/>
  <bookViews>
    <workbookView xWindow="1146" yWindow="336" windowWidth="21894" windowHeight="12024" xr2:uid="{00000000-000D-0000-FFFF-FFFF00000000}"/>
  </bookViews>
  <sheets>
    <sheet name="Monthly Summary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N31" i="1"/>
  <c r="P21" i="1"/>
  <c r="P30" i="1"/>
  <c r="O6" i="1"/>
  <c r="L19" i="1"/>
  <c r="L25" i="1"/>
  <c r="L28" i="1"/>
  <c r="G25" i="1"/>
  <c r="I57" i="1"/>
  <c r="P37" i="1"/>
  <c r="P36" i="1"/>
  <c r="P29" i="1"/>
  <c r="P28" i="1"/>
  <c r="P27" i="1"/>
  <c r="P26" i="1"/>
  <c r="P25" i="1"/>
  <c r="P20" i="1"/>
  <c r="P19" i="1"/>
  <c r="P18" i="1"/>
  <c r="P17" i="1"/>
  <c r="P7" i="1"/>
  <c r="P8" i="1"/>
  <c r="P9" i="1"/>
  <c r="P10" i="1"/>
  <c r="P6" i="1"/>
  <c r="P12" i="1"/>
  <c r="P22" i="1"/>
  <c r="P31" i="1"/>
  <c r="P33" i="1"/>
  <c r="P38" i="1"/>
  <c r="P41" i="1"/>
  <c r="P44" i="1"/>
  <c r="C6" i="1"/>
  <c r="D22" i="1"/>
  <c r="R37" i="1"/>
  <c r="O38" i="1"/>
  <c r="O50" i="1"/>
  <c r="N38" i="1"/>
  <c r="N50" i="1"/>
  <c r="M38" i="1"/>
  <c r="M50" i="1"/>
  <c r="L38" i="1"/>
  <c r="L50" i="1"/>
  <c r="K38" i="1"/>
  <c r="K50" i="1"/>
  <c r="J38" i="1"/>
  <c r="J50" i="1"/>
  <c r="I38" i="1"/>
  <c r="I50" i="1"/>
  <c r="H38" i="1"/>
  <c r="H50" i="1"/>
  <c r="G38" i="1"/>
  <c r="G50" i="1"/>
  <c r="F38" i="1"/>
  <c r="F50" i="1"/>
  <c r="E38" i="1"/>
  <c r="E50" i="1"/>
  <c r="D38" i="1"/>
  <c r="D50" i="1"/>
  <c r="O31" i="1"/>
  <c r="M31" i="1"/>
  <c r="L31" i="1"/>
  <c r="K31" i="1"/>
  <c r="J31" i="1"/>
  <c r="I31" i="1"/>
  <c r="H31" i="1"/>
  <c r="G31" i="1"/>
  <c r="F31" i="1"/>
  <c r="E31" i="1"/>
  <c r="D31" i="1"/>
  <c r="O22" i="1"/>
  <c r="N22" i="1"/>
  <c r="M22" i="1"/>
  <c r="L22" i="1"/>
  <c r="K22" i="1"/>
  <c r="J22" i="1"/>
  <c r="I22" i="1"/>
  <c r="H22" i="1"/>
  <c r="G22" i="1"/>
  <c r="F22" i="1"/>
  <c r="E22" i="1"/>
  <c r="O12" i="1"/>
  <c r="O48" i="1"/>
  <c r="N12" i="1"/>
  <c r="N48" i="1"/>
  <c r="M12" i="1"/>
  <c r="L12" i="1"/>
  <c r="L48" i="1"/>
  <c r="K12" i="1"/>
  <c r="K48" i="1"/>
  <c r="J12" i="1"/>
  <c r="J48" i="1"/>
  <c r="I12" i="1"/>
  <c r="H12" i="1"/>
  <c r="H48" i="1"/>
  <c r="G12" i="1"/>
  <c r="G48" i="1"/>
  <c r="F12" i="1"/>
  <c r="E12" i="1"/>
  <c r="N41" i="1"/>
  <c r="M41" i="1"/>
  <c r="O41" i="1"/>
  <c r="O44" i="1"/>
  <c r="L41" i="1"/>
  <c r="L44" i="1"/>
  <c r="H41" i="1"/>
  <c r="H44" i="1"/>
  <c r="I41" i="1"/>
  <c r="I44" i="1"/>
  <c r="J41" i="1"/>
  <c r="J44" i="1"/>
  <c r="K41" i="1"/>
  <c r="K44" i="1"/>
  <c r="R28" i="1"/>
  <c r="R20" i="1"/>
  <c r="R7" i="1"/>
  <c r="M44" i="1"/>
  <c r="M48" i="1"/>
  <c r="I48" i="1"/>
  <c r="G41" i="1"/>
  <c r="G44" i="1"/>
  <c r="F41" i="1"/>
  <c r="F44" i="1"/>
  <c r="E41" i="1"/>
  <c r="E44" i="1"/>
  <c r="F33" i="1"/>
  <c r="F49" i="1"/>
  <c r="J33" i="1"/>
  <c r="J49" i="1"/>
  <c r="J51" i="1"/>
  <c r="N33" i="1"/>
  <c r="N49" i="1"/>
  <c r="N51" i="1"/>
  <c r="N44" i="1"/>
  <c r="G33" i="1"/>
  <c r="G49" i="1"/>
  <c r="G51" i="1"/>
  <c r="K33" i="1"/>
  <c r="K49" i="1"/>
  <c r="K51" i="1"/>
  <c r="O33" i="1"/>
  <c r="O49" i="1"/>
  <c r="O51" i="1"/>
  <c r="H33" i="1"/>
  <c r="H49" i="1"/>
  <c r="H51" i="1"/>
  <c r="L33" i="1"/>
  <c r="L49" i="1"/>
  <c r="L51" i="1"/>
  <c r="F48" i="1"/>
  <c r="E33" i="1"/>
  <c r="E49" i="1"/>
  <c r="I33" i="1"/>
  <c r="I49" i="1"/>
  <c r="M33" i="1"/>
  <c r="M49" i="1"/>
  <c r="E48" i="1"/>
  <c r="D41" i="1"/>
  <c r="D33" i="1"/>
  <c r="D49" i="1"/>
  <c r="I51" i="1"/>
  <c r="M51" i="1"/>
  <c r="F51" i="1"/>
  <c r="E51" i="1"/>
  <c r="C38" i="1"/>
  <c r="C31" i="1"/>
  <c r="C22" i="1"/>
  <c r="C12" i="1"/>
  <c r="C41" i="1"/>
  <c r="C44" i="1"/>
  <c r="C33" i="1"/>
  <c r="R18" i="1"/>
  <c r="R25" i="1"/>
  <c r="R26" i="1"/>
  <c r="R17" i="1"/>
  <c r="R6" i="1"/>
  <c r="R36" i="1"/>
  <c r="R19" i="1"/>
  <c r="R27" i="1"/>
  <c r="R38" i="1"/>
  <c r="R22" i="1"/>
  <c r="D12" i="1"/>
  <c r="R9" i="1"/>
  <c r="D44" i="1"/>
  <c r="D48" i="1"/>
  <c r="D51" i="1"/>
  <c r="D53" i="1"/>
  <c r="E52" i="1"/>
  <c r="E53" i="1"/>
  <c r="F52" i="1"/>
  <c r="F53" i="1"/>
  <c r="G52" i="1"/>
  <c r="G53" i="1"/>
  <c r="H52" i="1"/>
  <c r="H53" i="1"/>
  <c r="I52" i="1"/>
  <c r="I53" i="1"/>
  <c r="J52" i="1"/>
  <c r="J53" i="1"/>
  <c r="K52" i="1"/>
  <c r="K53" i="1"/>
  <c r="L52" i="1"/>
  <c r="L53" i="1"/>
  <c r="M52" i="1"/>
  <c r="M53" i="1"/>
  <c r="N52" i="1"/>
  <c r="N53" i="1"/>
  <c r="O52" i="1"/>
  <c r="O53" i="1"/>
  <c r="R29" i="1"/>
  <c r="R12" i="1"/>
  <c r="R31" i="1"/>
  <c r="R41" i="1"/>
  <c r="R33" i="1"/>
</calcChain>
</file>

<file path=xl/sharedStrings.xml><?xml version="1.0" encoding="utf-8"?>
<sst xmlns="http://schemas.openxmlformats.org/spreadsheetml/2006/main" count="62" uniqueCount="58">
  <si>
    <t>REVENUE:</t>
  </si>
  <si>
    <t>TOTAL REVENUE:</t>
  </si>
  <si>
    <t>OPERATING EXPENSES:</t>
  </si>
  <si>
    <t>Administrative Expenses</t>
  </si>
  <si>
    <t>Liability Insurance</t>
  </si>
  <si>
    <t>Maintenance Expenses</t>
  </si>
  <si>
    <t>Utilities</t>
  </si>
  <si>
    <t>Snow Removal</t>
  </si>
  <si>
    <t>Total Administrative Exp</t>
  </si>
  <si>
    <t>Total Maintenance Exp</t>
  </si>
  <si>
    <t>% of Budget</t>
  </si>
  <si>
    <t>TOTAL OPERATING EXPENSE</t>
  </si>
  <si>
    <t>RESERVES</t>
  </si>
  <si>
    <t>Capital</t>
  </si>
  <si>
    <t>TOTAL RESERVES</t>
  </si>
  <si>
    <t>TOTAL OPERATING EXPENSE &amp; RESERVES</t>
  </si>
  <si>
    <t>RECAP OF REVENUE &amp; EXPENSE</t>
  </si>
  <si>
    <t>Revenue</t>
  </si>
  <si>
    <t>Expense</t>
  </si>
  <si>
    <t>Net</t>
  </si>
  <si>
    <t>Postage &amp; Supplies</t>
  </si>
  <si>
    <t>Newsletters/Web Site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</si>
  <si>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</si>
  <si>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</si>
  <si>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</si>
  <si>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</si>
  <si>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</si>
  <si>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</si>
  <si>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</si>
  <si>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</si>
  <si>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</si>
  <si>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</si>
  <si>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</si>
  <si>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</si>
  <si>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Revenue Dues Full Year</t>
  </si>
  <si>
    <t>Revenue Dues Partial</t>
  </si>
  <si>
    <t>Working Capital</t>
  </si>
  <si>
    <t>Transfers</t>
  </si>
  <si>
    <t>Fines Late Fees</t>
  </si>
  <si>
    <t>Legal / Accounting</t>
  </si>
  <si>
    <t>Landscape Repair/Replace</t>
  </si>
  <si>
    <t>Right of Way Mowing</t>
  </si>
  <si>
    <t>Water Drainage &amp; Pond</t>
  </si>
  <si>
    <t>Reserves Contribution</t>
  </si>
  <si>
    <t>Account Carryover from Prior Period</t>
  </si>
  <si>
    <t>BALANCE</t>
  </si>
  <si>
    <t>2018 Caryover</t>
  </si>
  <si>
    <t>Income less Total Expense and Reserves</t>
  </si>
  <si>
    <t>N/A</t>
  </si>
  <si>
    <t>Lawn Mowing, Weed Control &amp; Fertilizing</t>
  </si>
  <si>
    <t>SAVINGS ACCOUNT</t>
  </si>
  <si>
    <t>Interest</t>
  </si>
  <si>
    <t>Balance</t>
  </si>
  <si>
    <t>YTD ACTUAL</t>
  </si>
  <si>
    <t xml:space="preserve"> HOA Activities</t>
  </si>
  <si>
    <t>2021 budget</t>
  </si>
  <si>
    <t>HARWOOD FARMS HOA FINANCIAL SUMMARY YTD 2021</t>
  </si>
  <si>
    <t>Playground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</si>
</sst>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7" fontId="1" fillId="0" borderId="0" xfId="0" applyNumberFormat="1" applyFont="1"/>
    <xf numFmtId="44" fontId="1" fillId="0" borderId="0" xfId="0" applyNumberFormat="1" applyFont="1"/>
    <xf numFmtId="4" fontId="3" fillId="0" borderId="0" xfId="0" applyNumberFormat="1" applyFont="1"/>
    <xf numFmtId="44" fontId="1" fillId="0" borderId="0" xfId="1" applyFont="1"/>
    <xf numFmtId="44" fontId="0" fillId="0" borderId="0" xfId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7" fillId="0" borderId="0" xfId="2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14" fontId="1" fillId="0" borderId="0" xfId="0" applyNumberFormat="1" applyFont="1"/>
    <xf numFmtId="4" fontId="10" fillId="0" borderId="0" xfId="0" applyNumberFormat="1" applyFont="1" applyAlignment="1">
      <alignment horizontal="right"/>
    </xf>
    <xf numFmtId="44" fontId="1" fillId="0" borderId="1" xfId="1" applyFont="1" applyBorder="1"/>
    <xf numFmtId="44" fontId="1" fillId="0" borderId="2" xfId="1" applyFont="1" applyBorder="1"/>
    <xf numFmtId="44" fontId="1" fillId="0" borderId="3" xfId="1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6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zoomScale="70" zoomScaleNormal="7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O53" sqref="O53"/>
    </sheetView>
  </sheetViews>
  <sheetFormatPr defaultRowHeight="15.3" x14ac:dyDescent="0.55000000000000004"/>
  <cols>
    <col min="1" max="1" width="8.47265625" style="13" customWidth="1"/>
    <col min="2" max="2" width="27.3671875" customWidth="1"/>
    <col min="3" max="3" width="13.41796875" style="8" customWidth="1"/>
    <col min="4" max="15" width="13.41796875" style="1" customWidth="1"/>
    <col min="16" max="16" width="13.41796875" style="8" customWidth="1"/>
    <col min="17" max="17" width="1.68359375" style="10" customWidth="1"/>
    <col min="18" max="18" width="12.68359375" bestFit="1" customWidth="1"/>
    <col min="19" max="19" width="3" customWidth="1"/>
  </cols>
  <sheetData>
    <row r="1" spans="1:18" ht="25" customHeight="1" x14ac:dyDescent="0.65">
      <c r="A1" s="35" t="s">
        <v>56</v>
      </c>
      <c r="B1" s="35"/>
      <c r="C1" s="35"/>
      <c r="D1" s="35"/>
      <c r="E1" s="35"/>
      <c r="F1" s="35"/>
      <c r="G1" s="35"/>
      <c r="H1" s="21"/>
      <c r="I1" s="21"/>
      <c r="J1" s="21"/>
      <c r="K1" s="21"/>
      <c r="L1" s="21"/>
      <c r="M1" s="21"/>
      <c r="N1" s="21"/>
      <c r="O1" s="21"/>
      <c r="P1" s="28"/>
      <c r="Q1" s="21"/>
    </row>
    <row r="2" spans="1:18" ht="25" customHeight="1" x14ac:dyDescent="0.65">
      <c r="A2" s="22"/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21"/>
    </row>
    <row r="3" spans="1:18" hidden="1" x14ac:dyDescent="0.55000000000000004">
      <c r="A3" s="14"/>
      <c r="B3" s="23" t="s">
        <v>46</v>
      </c>
      <c r="C3" s="3"/>
      <c r="D3" s="7">
        <v>15680.18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9"/>
    </row>
    <row r="4" spans="1:18" x14ac:dyDescent="0.55000000000000004">
      <c r="A4" s="14"/>
      <c r="B4" s="23"/>
      <c r="C4" s="24" t="s">
        <v>55</v>
      </c>
      <c r="D4" s="30" t="s">
        <v>22</v>
      </c>
      <c r="E4" s="30" t="s">
        <v>23</v>
      </c>
      <c r="F4" s="30" t="s">
        <v>24</v>
      </c>
      <c r="G4" s="30" t="s">
        <v>25</v>
      </c>
      <c r="H4" s="30" t="s">
        <v>26</v>
      </c>
      <c r="I4" s="30" t="s">
        <v>27</v>
      </c>
      <c r="J4" s="30" t="s">
        <v>28</v>
      </c>
      <c r="K4" s="30" t="s">
        <v>29</v>
      </c>
      <c r="L4" s="30" t="s">
        <v>30</v>
      </c>
      <c r="M4" s="30" t="s">
        <v>31</v>
      </c>
      <c r="N4" s="30" t="s">
        <v>32</v>
      </c>
      <c r="O4" s="30" t="s">
        <v>33</v>
      </c>
      <c r="P4" s="24" t="s">
        <v>53</v>
      </c>
      <c r="Q4" s="31"/>
      <c r="R4" s="32"/>
    </row>
    <row r="5" spans="1:18" x14ac:dyDescent="0.55000000000000004">
      <c r="A5" s="14" t="s">
        <v>0</v>
      </c>
      <c r="B5" s="23"/>
      <c r="C5" s="3"/>
      <c r="P5" s="3"/>
      <c r="R5" s="4" t="s">
        <v>10</v>
      </c>
    </row>
    <row r="6" spans="1:18" ht="14.4" x14ac:dyDescent="0.55000000000000004">
      <c r="A6" s="15"/>
      <c r="B6" s="2" t="s">
        <v>34</v>
      </c>
      <c r="C6" s="9">
        <f>113*275</f>
        <v>31075</v>
      </c>
      <c r="D6" s="9">
        <v>17900</v>
      </c>
      <c r="E6" s="9">
        <v>7975</v>
      </c>
      <c r="F6" s="9"/>
      <c r="G6" s="9">
        <v>150</v>
      </c>
      <c r="H6" s="9">
        <v>700</v>
      </c>
      <c r="I6" s="9">
        <v>150</v>
      </c>
      <c r="J6" s="9"/>
      <c r="K6" s="9">
        <v>1800</v>
      </c>
      <c r="L6" s="9"/>
      <c r="M6" s="9"/>
      <c r="N6" s="9"/>
      <c r="O6" s="9">
        <f>2835+5985+3465</f>
        <v>12285</v>
      </c>
      <c r="P6" s="9">
        <f>SUM(D6:O6)</f>
        <v>40960</v>
      </c>
      <c r="R6" s="5">
        <f>IF(P6=0,0,P6/C6)</f>
        <v>1.3181013676588897</v>
      </c>
    </row>
    <row r="7" spans="1:18" ht="14.4" x14ac:dyDescent="0.55000000000000004">
      <c r="A7" s="15"/>
      <c r="B7" s="2" t="s">
        <v>35</v>
      </c>
      <c r="C7" s="9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>
        <f t="shared" ref="P7:P10" si="0">SUM(D7:O7)</f>
        <v>0</v>
      </c>
      <c r="R7" s="5">
        <f t="shared" ref="R7:R12" si="1">IF(P7=0,0,P7/C7)</f>
        <v>0</v>
      </c>
    </row>
    <row r="8" spans="1:18" ht="14.4" x14ac:dyDescent="0.55000000000000004">
      <c r="A8" s="15"/>
      <c r="B8" s="2" t="s">
        <v>36</v>
      </c>
      <c r="C8" s="9">
        <v>0</v>
      </c>
      <c r="D8" s="9"/>
      <c r="E8" s="9"/>
      <c r="F8" s="9"/>
      <c r="G8" s="9">
        <v>20</v>
      </c>
      <c r="H8" s="9"/>
      <c r="I8" s="9"/>
      <c r="J8" s="9"/>
      <c r="K8" s="9"/>
      <c r="L8" s="9"/>
      <c r="M8" s="9"/>
      <c r="N8" s="9"/>
      <c r="O8" s="9"/>
      <c r="P8" s="9">
        <f t="shared" si="0"/>
        <v>20</v>
      </c>
      <c r="R8" s="5"/>
    </row>
    <row r="9" spans="1:18" ht="14.4" x14ac:dyDescent="0.55000000000000004">
      <c r="A9" s="15"/>
      <c r="B9" s="2" t="s">
        <v>37</v>
      </c>
      <c r="C9" s="9">
        <v>225</v>
      </c>
      <c r="D9" s="9"/>
      <c r="E9" s="9">
        <v>75</v>
      </c>
      <c r="F9" s="9"/>
      <c r="G9" s="9">
        <v>75</v>
      </c>
      <c r="H9" s="9">
        <v>150</v>
      </c>
      <c r="I9" s="9"/>
      <c r="J9" s="9"/>
      <c r="K9" s="9"/>
      <c r="L9" s="9"/>
      <c r="M9" s="9"/>
      <c r="N9" s="9"/>
      <c r="O9" s="9"/>
      <c r="P9" s="9">
        <f t="shared" si="0"/>
        <v>300</v>
      </c>
      <c r="R9" s="5">
        <f t="shared" si="1"/>
        <v>1.3333333333333333</v>
      </c>
    </row>
    <row r="10" spans="1:18" x14ac:dyDescent="0.55000000000000004">
      <c r="A10" s="14"/>
      <c r="B10" s="2" t="s">
        <v>38</v>
      </c>
      <c r="C10" s="9">
        <v>0</v>
      </c>
      <c r="D10" s="9"/>
      <c r="E10" s="9">
        <v>75</v>
      </c>
      <c r="F10" s="9"/>
      <c r="G10" s="9"/>
      <c r="H10" s="9">
        <v>50</v>
      </c>
      <c r="I10" s="9"/>
      <c r="J10" s="9"/>
      <c r="K10" s="9">
        <v>303.60000000000002</v>
      </c>
      <c r="L10" s="9"/>
      <c r="M10" s="9"/>
      <c r="N10" s="9"/>
      <c r="O10" s="9"/>
      <c r="P10" s="9">
        <f t="shared" si="0"/>
        <v>428.6</v>
      </c>
      <c r="R10" s="5" t="s">
        <v>48</v>
      </c>
    </row>
    <row r="11" spans="1:18" ht="15.6" thickBot="1" x14ac:dyDescent="0.6">
      <c r="A11" s="14"/>
      <c r="B11" s="2"/>
      <c r="C11" s="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5"/>
      <c r="R11" s="5"/>
    </row>
    <row r="12" spans="1:18" ht="15.6" thickBot="1" x14ac:dyDescent="0.6">
      <c r="A12" s="14" t="s">
        <v>1</v>
      </c>
      <c r="B12" s="2"/>
      <c r="C12" s="26">
        <f>SUM(C6:C11)</f>
        <v>31300</v>
      </c>
      <c r="D12" s="26">
        <f t="shared" ref="D12:O12" si="2">SUM(D6:D11)</f>
        <v>17900</v>
      </c>
      <c r="E12" s="26">
        <f t="shared" si="2"/>
        <v>8125</v>
      </c>
      <c r="F12" s="26">
        <f t="shared" si="2"/>
        <v>0</v>
      </c>
      <c r="G12" s="26">
        <f t="shared" si="2"/>
        <v>245</v>
      </c>
      <c r="H12" s="26">
        <f t="shared" si="2"/>
        <v>900</v>
      </c>
      <c r="I12" s="26">
        <f t="shared" si="2"/>
        <v>150</v>
      </c>
      <c r="J12" s="26">
        <f t="shared" si="2"/>
        <v>0</v>
      </c>
      <c r="K12" s="26">
        <f t="shared" si="2"/>
        <v>2103.6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12285</v>
      </c>
      <c r="P12" s="26">
        <f>SUM(P6:P11)</f>
        <v>41708.6</v>
      </c>
      <c r="R12" s="5">
        <f t="shared" si="1"/>
        <v>1.3325431309904152</v>
      </c>
    </row>
    <row r="13" spans="1:18" x14ac:dyDescent="0.55000000000000004">
      <c r="A13" s="14"/>
      <c r="B13" s="2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</row>
    <row r="14" spans="1:18" x14ac:dyDescent="0.55000000000000004">
      <c r="A14" s="14"/>
      <c r="B14" s="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R14" s="5"/>
    </row>
    <row r="15" spans="1:18" x14ac:dyDescent="0.55000000000000004">
      <c r="A15" s="14" t="s">
        <v>2</v>
      </c>
      <c r="B15" s="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R15" s="5"/>
    </row>
    <row r="16" spans="1:18" ht="14.4" x14ac:dyDescent="0.55000000000000004">
      <c r="B16" s="2" t="s">
        <v>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R16" s="4" t="s">
        <v>10</v>
      </c>
    </row>
    <row r="17" spans="1:18" ht="14.4" x14ac:dyDescent="0.55000000000000004">
      <c r="A17" s="16"/>
      <c r="B17" s="4" t="s">
        <v>39</v>
      </c>
      <c r="C17" s="9">
        <v>750</v>
      </c>
      <c r="D17" s="9"/>
      <c r="E17" s="9"/>
      <c r="F17" s="9"/>
      <c r="G17" s="9">
        <v>1000</v>
      </c>
      <c r="H17" s="9"/>
      <c r="I17" s="9">
        <v>395</v>
      </c>
      <c r="J17" s="9">
        <v>230</v>
      </c>
      <c r="K17" s="9">
        <v>720</v>
      </c>
      <c r="L17" s="9"/>
      <c r="M17" s="9">
        <v>150</v>
      </c>
      <c r="N17" s="9"/>
      <c r="O17" s="9"/>
      <c r="P17" s="9">
        <f t="shared" ref="P17:P21" si="3">SUM(D17:O17)</f>
        <v>2495</v>
      </c>
      <c r="R17" s="5">
        <f>IF(P17=0,0,P17/C17)</f>
        <v>3.3266666666666667</v>
      </c>
    </row>
    <row r="18" spans="1:18" ht="14.4" x14ac:dyDescent="0.55000000000000004">
      <c r="A18" s="16"/>
      <c r="B18" s="4" t="s">
        <v>4</v>
      </c>
      <c r="C18" s="9">
        <v>1700</v>
      </c>
      <c r="D18" s="9"/>
      <c r="E18" s="9"/>
      <c r="F18" s="9"/>
      <c r="G18" s="9"/>
      <c r="H18" s="9"/>
      <c r="I18" s="9"/>
      <c r="J18" s="9">
        <v>1374</v>
      </c>
      <c r="K18" s="9"/>
      <c r="L18" s="9"/>
      <c r="M18" s="9"/>
      <c r="N18" s="9"/>
      <c r="O18" s="9"/>
      <c r="P18" s="9">
        <f t="shared" si="3"/>
        <v>1374</v>
      </c>
      <c r="R18" s="5">
        <f t="shared" ref="R18:R22" si="4">IF(P18=0,0,P18/C18)</f>
        <v>0.80823529411764705</v>
      </c>
    </row>
    <row r="19" spans="1:18" ht="14.4" x14ac:dyDescent="0.55000000000000004">
      <c r="A19" s="17"/>
      <c r="B19" s="4" t="s">
        <v>20</v>
      </c>
      <c r="C19" s="9">
        <v>750</v>
      </c>
      <c r="D19" s="9"/>
      <c r="E19" s="9"/>
      <c r="F19" s="9"/>
      <c r="G19" s="9">
        <v>68.48</v>
      </c>
      <c r="H19" s="9"/>
      <c r="I19" s="9"/>
      <c r="J19" s="9">
        <v>134.71</v>
      </c>
      <c r="K19" s="9">
        <v>185</v>
      </c>
      <c r="L19" s="9">
        <f>358.63+67.05</f>
        <v>425.68</v>
      </c>
      <c r="M19" s="9"/>
      <c r="N19" s="9">
        <v>63.6</v>
      </c>
      <c r="O19" s="9"/>
      <c r="P19" s="9">
        <f t="shared" si="3"/>
        <v>877.47</v>
      </c>
      <c r="R19" s="5">
        <f t="shared" si="4"/>
        <v>1.1699600000000001</v>
      </c>
    </row>
    <row r="20" spans="1:18" ht="14.4" x14ac:dyDescent="0.55000000000000004">
      <c r="A20" s="17"/>
      <c r="B20" s="4" t="s">
        <v>21</v>
      </c>
      <c r="C20" s="9">
        <v>350</v>
      </c>
      <c r="D20" s="9"/>
      <c r="E20" s="9"/>
      <c r="F20" s="9"/>
      <c r="G20" s="9"/>
      <c r="H20" s="9"/>
      <c r="I20" s="9"/>
      <c r="J20" s="9"/>
      <c r="K20" s="9"/>
      <c r="L20" s="9">
        <v>156</v>
      </c>
      <c r="M20" s="9"/>
      <c r="N20" s="9"/>
      <c r="O20" s="9"/>
      <c r="P20" s="9">
        <f t="shared" si="3"/>
        <v>156</v>
      </c>
      <c r="R20" s="5">
        <f t="shared" si="4"/>
        <v>0.44571428571428573</v>
      </c>
    </row>
    <row r="21" spans="1:18" ht="14.7" thickBot="1" x14ac:dyDescent="0.6">
      <c r="A21" s="17"/>
      <c r="B21" s="4" t="s">
        <v>54</v>
      </c>
      <c r="C21" s="9"/>
      <c r="D21" s="9">
        <v>150</v>
      </c>
      <c r="E21" s="9"/>
      <c r="F21" s="9"/>
      <c r="G21" s="9">
        <v>158.88999999999999</v>
      </c>
      <c r="H21" s="9"/>
      <c r="I21" s="9"/>
      <c r="J21" s="9"/>
      <c r="K21" s="9"/>
      <c r="L21" s="9">
        <v>75.02</v>
      </c>
      <c r="M21" s="9"/>
      <c r="N21" s="9"/>
      <c r="O21" s="9">
        <v>40</v>
      </c>
      <c r="P21" s="9">
        <f t="shared" si="3"/>
        <v>423.90999999999997</v>
      </c>
      <c r="R21" s="5"/>
    </row>
    <row r="22" spans="1:18" ht="14.7" thickBot="1" x14ac:dyDescent="0.6">
      <c r="A22" s="17"/>
      <c r="B22" s="2" t="s">
        <v>8</v>
      </c>
      <c r="C22" s="26">
        <f t="shared" ref="C22:P22" si="5">SUM(C17:C21)</f>
        <v>3550</v>
      </c>
      <c r="D22" s="26">
        <f t="shared" si="5"/>
        <v>150</v>
      </c>
      <c r="E22" s="26">
        <f t="shared" si="5"/>
        <v>0</v>
      </c>
      <c r="F22" s="26">
        <f t="shared" si="5"/>
        <v>0</v>
      </c>
      <c r="G22" s="26">
        <f t="shared" si="5"/>
        <v>1227.3699999999999</v>
      </c>
      <c r="H22" s="26">
        <f t="shared" si="5"/>
        <v>0</v>
      </c>
      <c r="I22" s="26">
        <f t="shared" si="5"/>
        <v>395</v>
      </c>
      <c r="J22" s="26">
        <f t="shared" si="5"/>
        <v>1738.71</v>
      </c>
      <c r="K22" s="26">
        <f t="shared" si="5"/>
        <v>905</v>
      </c>
      <c r="L22" s="26">
        <f t="shared" si="5"/>
        <v>656.7</v>
      </c>
      <c r="M22" s="26">
        <f t="shared" si="5"/>
        <v>150</v>
      </c>
      <c r="N22" s="26">
        <f t="shared" si="5"/>
        <v>63.6</v>
      </c>
      <c r="O22" s="26">
        <f t="shared" si="5"/>
        <v>40</v>
      </c>
      <c r="P22" s="26">
        <f t="shared" si="5"/>
        <v>5326.38</v>
      </c>
      <c r="R22" s="5">
        <f t="shared" si="4"/>
        <v>1.5003887323943663</v>
      </c>
    </row>
    <row r="23" spans="1:18" ht="14.4" x14ac:dyDescent="0.55000000000000004">
      <c r="A23" s="17"/>
      <c r="B23" s="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R23" s="2"/>
    </row>
    <row r="24" spans="1:18" ht="14.4" x14ac:dyDescent="0.55000000000000004">
      <c r="A24" s="17"/>
      <c r="B24" s="2" t="s">
        <v>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R24" s="4" t="s">
        <v>10</v>
      </c>
    </row>
    <row r="25" spans="1:18" ht="14.4" x14ac:dyDescent="0.55000000000000004">
      <c r="A25" s="17"/>
      <c r="B25" s="4" t="s">
        <v>49</v>
      </c>
      <c r="C25" s="9">
        <v>13000</v>
      </c>
      <c r="D25" s="9"/>
      <c r="E25" s="9"/>
      <c r="F25" s="9"/>
      <c r="G25" s="9">
        <f>2597.5+775</f>
        <v>3372.5</v>
      </c>
      <c r="H25" s="9"/>
      <c r="I25" s="9"/>
      <c r="J25" s="9"/>
      <c r="K25" s="9"/>
      <c r="L25" s="9">
        <f>7792.5+2325+1980</f>
        <v>12097.5</v>
      </c>
      <c r="M25" s="9"/>
      <c r="N25" s="9"/>
      <c r="O25" s="9"/>
      <c r="P25" s="9">
        <f t="shared" ref="P25:P30" si="6">SUM(D25:O25)</f>
        <v>15470</v>
      </c>
      <c r="R25" s="5">
        <f t="shared" ref="R25:R33" si="7">IF(P25=0,0,P25/C25)</f>
        <v>1.19</v>
      </c>
    </row>
    <row r="26" spans="1:18" ht="14.4" x14ac:dyDescent="0.55000000000000004">
      <c r="A26" s="16"/>
      <c r="B26" s="4" t="s">
        <v>6</v>
      </c>
      <c r="C26" s="9">
        <v>600</v>
      </c>
      <c r="D26" s="9">
        <v>43.37</v>
      </c>
      <c r="E26" s="9">
        <v>43.9</v>
      </c>
      <c r="F26" s="9">
        <v>42.6</v>
      </c>
      <c r="G26" s="9">
        <v>44.86</v>
      </c>
      <c r="H26" s="9">
        <v>41.53</v>
      </c>
      <c r="I26" s="9">
        <v>43.54</v>
      </c>
      <c r="J26" s="9">
        <v>40.619999999999997</v>
      </c>
      <c r="K26" s="9">
        <v>40.479999999999997</v>
      </c>
      <c r="L26" s="9">
        <v>40.090000000000003</v>
      </c>
      <c r="M26" s="9">
        <v>928.6</v>
      </c>
      <c r="N26" s="9">
        <v>34.47</v>
      </c>
      <c r="O26" s="9">
        <v>35.270000000000003</v>
      </c>
      <c r="P26" s="9">
        <f t="shared" si="6"/>
        <v>1379.3300000000002</v>
      </c>
      <c r="R26" s="5">
        <f t="shared" si="7"/>
        <v>2.2988833333333334</v>
      </c>
    </row>
    <row r="27" spans="1:18" ht="14.4" x14ac:dyDescent="0.55000000000000004">
      <c r="A27" s="17"/>
      <c r="B27" s="4" t="s">
        <v>40</v>
      </c>
      <c r="C27" s="9">
        <v>7000</v>
      </c>
      <c r="D27" s="9"/>
      <c r="E27" s="9">
        <v>3500</v>
      </c>
      <c r="F27" s="9"/>
      <c r="G27" s="9"/>
      <c r="H27" s="9"/>
      <c r="I27" s="9"/>
      <c r="J27" s="9"/>
      <c r="K27" s="9"/>
      <c r="L27" s="9"/>
      <c r="M27" s="9"/>
      <c r="O27" s="9"/>
      <c r="P27" s="9">
        <f t="shared" si="6"/>
        <v>3500</v>
      </c>
      <c r="R27" s="5">
        <f t="shared" si="7"/>
        <v>0.5</v>
      </c>
    </row>
    <row r="28" spans="1:18" ht="15" customHeight="1" x14ac:dyDescent="0.55000000000000004">
      <c r="A28" s="17"/>
      <c r="B28" s="4" t="s">
        <v>41</v>
      </c>
      <c r="C28" s="9">
        <v>2000</v>
      </c>
      <c r="D28" s="9"/>
      <c r="E28" s="9"/>
      <c r="F28" s="9"/>
      <c r="G28" s="9">
        <v>607.5</v>
      </c>
      <c r="H28" s="9"/>
      <c r="I28" s="9"/>
      <c r="J28" s="9"/>
      <c r="K28" s="9"/>
      <c r="L28" s="9">
        <f>G28*3</f>
        <v>1822.5</v>
      </c>
      <c r="M28" s="9"/>
      <c r="N28" s="9"/>
      <c r="O28" s="9"/>
      <c r="P28" s="9">
        <f t="shared" si="6"/>
        <v>2430</v>
      </c>
      <c r="R28" s="5">
        <f t="shared" si="7"/>
        <v>1.2150000000000001</v>
      </c>
    </row>
    <row r="29" spans="1:18" ht="15" customHeight="1" thickBot="1" x14ac:dyDescent="0.6">
      <c r="A29" s="17"/>
      <c r="B29" s="4" t="s">
        <v>7</v>
      </c>
      <c r="C29" s="25">
        <v>5500</v>
      </c>
      <c r="D29" s="9">
        <v>1173.5999999999999</v>
      </c>
      <c r="E29" s="9">
        <v>1173.5999999999999</v>
      </c>
      <c r="F29" s="9">
        <v>1582.05</v>
      </c>
      <c r="G29" s="9"/>
      <c r="H29" s="9"/>
      <c r="I29" s="9"/>
      <c r="J29" s="9"/>
      <c r="K29" s="9"/>
      <c r="L29" s="9"/>
      <c r="M29" s="9"/>
      <c r="N29" s="9"/>
      <c r="O29" s="9">
        <v>697</v>
      </c>
      <c r="P29" s="9">
        <f t="shared" si="6"/>
        <v>4626.25</v>
      </c>
      <c r="Q29" s="9"/>
      <c r="R29" s="5">
        <f t="shared" si="7"/>
        <v>0.84113636363636368</v>
      </c>
    </row>
    <row r="30" spans="1:18" ht="15" customHeight="1" thickBot="1" x14ac:dyDescent="0.6">
      <c r="A30" s="17"/>
      <c r="B30" s="4" t="s">
        <v>57</v>
      </c>
      <c r="C30" s="25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14304</v>
      </c>
      <c r="O30" s="9"/>
      <c r="P30" s="9">
        <f t="shared" si="6"/>
        <v>14304</v>
      </c>
      <c r="Q30" s="9"/>
      <c r="R30" s="5"/>
    </row>
    <row r="31" spans="1:18" ht="14.7" thickBot="1" x14ac:dyDescent="0.6">
      <c r="A31" s="17"/>
      <c r="B31" s="2" t="s">
        <v>9</v>
      </c>
      <c r="C31" s="26">
        <f t="shared" ref="C31:O31" si="8">SUM(C25:C29)</f>
        <v>28100</v>
      </c>
      <c r="D31" s="26">
        <f t="shared" si="8"/>
        <v>1216.9699999999998</v>
      </c>
      <c r="E31" s="26">
        <f t="shared" si="8"/>
        <v>4717.5</v>
      </c>
      <c r="F31" s="26">
        <f t="shared" si="8"/>
        <v>1624.6499999999999</v>
      </c>
      <c r="G31" s="26">
        <f t="shared" si="8"/>
        <v>4024.86</v>
      </c>
      <c r="H31" s="26">
        <f t="shared" si="8"/>
        <v>41.53</v>
      </c>
      <c r="I31" s="26">
        <f t="shared" si="8"/>
        <v>43.54</v>
      </c>
      <c r="J31" s="26">
        <f t="shared" si="8"/>
        <v>40.619999999999997</v>
      </c>
      <c r="K31" s="26">
        <f t="shared" si="8"/>
        <v>40.479999999999997</v>
      </c>
      <c r="L31" s="26">
        <f t="shared" si="8"/>
        <v>13960.09</v>
      </c>
      <c r="M31" s="26">
        <f t="shared" si="8"/>
        <v>928.6</v>
      </c>
      <c r="N31" s="26">
        <f>SUM(N25:N30)</f>
        <v>14338.47</v>
      </c>
      <c r="O31" s="26">
        <f t="shared" si="8"/>
        <v>732.27</v>
      </c>
      <c r="P31" s="26">
        <f t="shared" ref="P31" si="9">SUM(P25:P29)</f>
        <v>27405.58</v>
      </c>
      <c r="R31" s="5">
        <f t="shared" si="7"/>
        <v>0.9752875444839858</v>
      </c>
    </row>
    <row r="32" spans="1:18" x14ac:dyDescent="0.55000000000000004">
      <c r="A32" s="14"/>
      <c r="B32" s="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9" ht="19.8" customHeight="1" thickBot="1" x14ac:dyDescent="0.6">
      <c r="A33" s="34" t="s">
        <v>11</v>
      </c>
      <c r="B33" s="34"/>
      <c r="C33" s="25">
        <f t="shared" ref="C33:O33" si="10">C31+C22</f>
        <v>31650</v>
      </c>
      <c r="D33" s="25">
        <f t="shared" si="10"/>
        <v>1366.9699999999998</v>
      </c>
      <c r="E33" s="25">
        <f t="shared" si="10"/>
        <v>4717.5</v>
      </c>
      <c r="F33" s="25">
        <f t="shared" si="10"/>
        <v>1624.6499999999999</v>
      </c>
      <c r="G33" s="25">
        <f t="shared" si="10"/>
        <v>5252.23</v>
      </c>
      <c r="H33" s="25">
        <f t="shared" si="10"/>
        <v>41.53</v>
      </c>
      <c r="I33" s="25">
        <f t="shared" si="10"/>
        <v>438.54</v>
      </c>
      <c r="J33" s="25">
        <f t="shared" si="10"/>
        <v>1779.33</v>
      </c>
      <c r="K33" s="25">
        <f t="shared" si="10"/>
        <v>945.48</v>
      </c>
      <c r="L33" s="25">
        <f t="shared" si="10"/>
        <v>14616.79</v>
      </c>
      <c r="M33" s="25">
        <f t="shared" si="10"/>
        <v>1078.5999999999999</v>
      </c>
      <c r="N33" s="25">
        <f t="shared" si="10"/>
        <v>14402.07</v>
      </c>
      <c r="O33" s="25">
        <f t="shared" si="10"/>
        <v>772.27</v>
      </c>
      <c r="P33" s="25">
        <f t="shared" ref="P33" si="11">P31+P22</f>
        <v>32731.960000000003</v>
      </c>
      <c r="R33" s="5">
        <f t="shared" si="7"/>
        <v>1.0341851500789889</v>
      </c>
    </row>
    <row r="34" spans="1:19" x14ac:dyDescent="0.55000000000000004">
      <c r="A34" s="18"/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9" x14ac:dyDescent="0.55000000000000004">
      <c r="A35" s="14" t="s">
        <v>12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R35" s="4" t="s">
        <v>10</v>
      </c>
    </row>
    <row r="36" spans="1:19" ht="14.4" x14ac:dyDescent="0.55000000000000004">
      <c r="A36" s="16"/>
      <c r="B36" s="4" t="s">
        <v>42</v>
      </c>
      <c r="C36" s="9">
        <v>2000</v>
      </c>
      <c r="D36" s="9"/>
      <c r="E36" s="9"/>
      <c r="F36" s="9"/>
      <c r="G36" s="9"/>
      <c r="H36" s="9"/>
      <c r="I36" s="9"/>
      <c r="J36" s="9"/>
      <c r="K36" s="9"/>
      <c r="L36" s="9">
        <v>2000</v>
      </c>
      <c r="M36" s="9"/>
      <c r="N36" s="9"/>
      <c r="O36" s="9"/>
      <c r="P36" s="9">
        <f t="shared" ref="P36:P37" si="12">SUM(D36:O36)</f>
        <v>2000</v>
      </c>
      <c r="R36" s="5">
        <f t="shared" ref="R36:R38" si="13">IF(P36=0,0,P36/C36)</f>
        <v>1</v>
      </c>
    </row>
    <row r="37" spans="1:19" ht="14.7" thickBot="1" x14ac:dyDescent="0.6">
      <c r="A37" s="17"/>
      <c r="B37" s="4" t="s">
        <v>13</v>
      </c>
      <c r="C37" s="25">
        <v>4000</v>
      </c>
      <c r="D37" s="9"/>
      <c r="E37" s="9"/>
      <c r="F37" s="9"/>
      <c r="G37" s="9"/>
      <c r="H37" s="9"/>
      <c r="I37" s="9"/>
      <c r="J37" s="9"/>
      <c r="K37" s="9"/>
      <c r="L37" s="9">
        <v>4000</v>
      </c>
      <c r="M37" s="9"/>
      <c r="N37" s="9"/>
      <c r="O37" s="9"/>
      <c r="P37" s="9">
        <f t="shared" si="12"/>
        <v>4000</v>
      </c>
      <c r="R37" s="5">
        <f t="shared" si="13"/>
        <v>1</v>
      </c>
    </row>
    <row r="38" spans="1:19" ht="15.6" thickBot="1" x14ac:dyDescent="0.6">
      <c r="A38" s="14" t="s">
        <v>14</v>
      </c>
      <c r="B38" s="2"/>
      <c r="C38" s="26">
        <f>SUM(C36:C37)</f>
        <v>6000</v>
      </c>
      <c r="D38" s="26">
        <f t="shared" ref="D38:O38" si="14">SUM(D36:D37)</f>
        <v>0</v>
      </c>
      <c r="E38" s="26">
        <f t="shared" si="14"/>
        <v>0</v>
      </c>
      <c r="F38" s="26">
        <f t="shared" si="14"/>
        <v>0</v>
      </c>
      <c r="G38" s="26">
        <f t="shared" si="14"/>
        <v>0</v>
      </c>
      <c r="H38" s="26">
        <f t="shared" si="14"/>
        <v>0</v>
      </c>
      <c r="I38" s="26">
        <f t="shared" si="14"/>
        <v>0</v>
      </c>
      <c r="J38" s="26">
        <f t="shared" si="14"/>
        <v>0</v>
      </c>
      <c r="K38" s="26">
        <f t="shared" si="14"/>
        <v>0</v>
      </c>
      <c r="L38" s="26">
        <f t="shared" si="14"/>
        <v>6000</v>
      </c>
      <c r="M38" s="26">
        <f t="shared" si="14"/>
        <v>0</v>
      </c>
      <c r="N38" s="26">
        <f t="shared" si="14"/>
        <v>0</v>
      </c>
      <c r="O38" s="26">
        <f t="shared" si="14"/>
        <v>0</v>
      </c>
      <c r="P38" s="26">
        <f>SUM(P36:P37)</f>
        <v>6000</v>
      </c>
      <c r="R38" s="5">
        <f t="shared" si="13"/>
        <v>1</v>
      </c>
    </row>
    <row r="39" spans="1:19" ht="15" customHeight="1" x14ac:dyDescent="0.55000000000000004">
      <c r="A39" s="14"/>
      <c r="B39" s="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9" x14ac:dyDescent="0.55000000000000004">
      <c r="A40" s="14"/>
      <c r="B40" s="2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R40" s="4" t="s">
        <v>10</v>
      </c>
    </row>
    <row r="41" spans="1:19" ht="32.700000000000003" customHeight="1" thickBot="1" x14ac:dyDescent="0.6">
      <c r="A41" s="34" t="s">
        <v>15</v>
      </c>
      <c r="B41" s="34"/>
      <c r="C41" s="25">
        <f t="shared" ref="C41:O41" si="15">C22+C31+C38</f>
        <v>37650</v>
      </c>
      <c r="D41" s="25">
        <f t="shared" si="15"/>
        <v>1366.9699999999998</v>
      </c>
      <c r="E41" s="25">
        <f t="shared" si="15"/>
        <v>4717.5</v>
      </c>
      <c r="F41" s="25">
        <f t="shared" si="15"/>
        <v>1624.6499999999999</v>
      </c>
      <c r="G41" s="25">
        <f t="shared" si="15"/>
        <v>5252.23</v>
      </c>
      <c r="H41" s="25">
        <f t="shared" si="15"/>
        <v>41.53</v>
      </c>
      <c r="I41" s="25">
        <f t="shared" si="15"/>
        <v>438.54</v>
      </c>
      <c r="J41" s="25">
        <f t="shared" si="15"/>
        <v>1779.33</v>
      </c>
      <c r="K41" s="25">
        <f t="shared" si="15"/>
        <v>945.48</v>
      </c>
      <c r="L41" s="25">
        <f t="shared" si="15"/>
        <v>20616.79</v>
      </c>
      <c r="M41" s="25">
        <f t="shared" si="15"/>
        <v>1078.5999999999999</v>
      </c>
      <c r="N41" s="25">
        <f t="shared" si="15"/>
        <v>14402.07</v>
      </c>
      <c r="O41" s="25">
        <f t="shared" si="15"/>
        <v>772.27</v>
      </c>
      <c r="P41" s="25">
        <f t="shared" ref="P41" si="16">P22+P31+P38</f>
        <v>38731.960000000006</v>
      </c>
      <c r="R41" s="5">
        <f t="shared" ref="R41" si="17">IF(P41=0,0,P41/C41)</f>
        <v>1.0287373173970786</v>
      </c>
    </row>
    <row r="42" spans="1:19" ht="15.6" x14ac:dyDescent="0.6">
      <c r="A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S42" s="10"/>
    </row>
    <row r="43" spans="1:19" x14ac:dyDescent="0.55000000000000004">
      <c r="A43" s="14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S43" s="10"/>
    </row>
    <row r="44" spans="1:19" ht="15.6" thickBot="1" x14ac:dyDescent="0.6">
      <c r="A44" s="20" t="s">
        <v>47</v>
      </c>
      <c r="B44" s="2"/>
      <c r="C44" s="27">
        <f t="shared" ref="C44:P44" si="18">C12-C41</f>
        <v>-6350</v>
      </c>
      <c r="D44" s="27">
        <f t="shared" si="18"/>
        <v>16533.03</v>
      </c>
      <c r="E44" s="27">
        <f t="shared" si="18"/>
        <v>3407.5</v>
      </c>
      <c r="F44" s="27">
        <f t="shared" si="18"/>
        <v>-1624.6499999999999</v>
      </c>
      <c r="G44" s="27">
        <f t="shared" si="18"/>
        <v>-5007.2299999999996</v>
      </c>
      <c r="H44" s="27">
        <f t="shared" si="18"/>
        <v>858.47</v>
      </c>
      <c r="I44" s="27">
        <f t="shared" si="18"/>
        <v>-288.54000000000002</v>
      </c>
      <c r="J44" s="27">
        <f t="shared" si="18"/>
        <v>-1779.33</v>
      </c>
      <c r="K44" s="27">
        <f t="shared" si="18"/>
        <v>1158.1199999999999</v>
      </c>
      <c r="L44" s="27">
        <f t="shared" si="18"/>
        <v>-20616.79</v>
      </c>
      <c r="M44" s="27">
        <f t="shared" si="18"/>
        <v>-1078.5999999999999</v>
      </c>
      <c r="N44" s="27">
        <f t="shared" si="18"/>
        <v>-14402.07</v>
      </c>
      <c r="O44" s="27">
        <f t="shared" si="18"/>
        <v>11512.73</v>
      </c>
      <c r="P44" s="27">
        <f t="shared" si="18"/>
        <v>2976.6399999999921</v>
      </c>
      <c r="Q44" s="9"/>
    </row>
    <row r="45" spans="1:19" ht="15.6" thickTop="1" x14ac:dyDescent="0.55000000000000004">
      <c r="A45" s="20"/>
      <c r="B45" s="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9" x14ac:dyDescent="0.55000000000000004">
      <c r="A46" s="20"/>
      <c r="B46" s="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"/>
    </row>
    <row r="47" spans="1:19" ht="14.4" x14ac:dyDescent="0.55000000000000004">
      <c r="A47" s="29" t="s">
        <v>16</v>
      </c>
      <c r="B47" s="2"/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9"/>
      <c r="Q47" s="9"/>
      <c r="R47" s="9"/>
    </row>
    <row r="48" spans="1:19" ht="14.4" x14ac:dyDescent="0.55000000000000004">
      <c r="A48" s="2"/>
      <c r="B48" s="2" t="s">
        <v>17</v>
      </c>
      <c r="C48" s="9"/>
      <c r="D48" s="9">
        <f t="shared" ref="D48:O48" si="19">D12</f>
        <v>17900</v>
      </c>
      <c r="E48" s="9">
        <f t="shared" si="19"/>
        <v>8125</v>
      </c>
      <c r="F48" s="9">
        <f t="shared" si="19"/>
        <v>0</v>
      </c>
      <c r="G48" s="9">
        <f t="shared" si="19"/>
        <v>245</v>
      </c>
      <c r="H48" s="9">
        <f t="shared" si="19"/>
        <v>900</v>
      </c>
      <c r="I48" s="9">
        <f t="shared" si="19"/>
        <v>150</v>
      </c>
      <c r="J48" s="9">
        <f t="shared" si="19"/>
        <v>0</v>
      </c>
      <c r="K48" s="9">
        <f t="shared" si="19"/>
        <v>2103.6</v>
      </c>
      <c r="L48" s="9">
        <f t="shared" si="19"/>
        <v>0</v>
      </c>
      <c r="M48" s="9">
        <f t="shared" si="19"/>
        <v>0</v>
      </c>
      <c r="N48" s="9">
        <f t="shared" si="19"/>
        <v>0</v>
      </c>
      <c r="O48" s="9">
        <f t="shared" si="19"/>
        <v>12285</v>
      </c>
      <c r="P48" s="9"/>
      <c r="Q48" s="9"/>
      <c r="R48" s="2"/>
    </row>
    <row r="49" spans="1:18" ht="14.4" x14ac:dyDescent="0.55000000000000004">
      <c r="A49" s="2"/>
      <c r="B49" s="2" t="s">
        <v>18</v>
      </c>
      <c r="C49" s="9"/>
      <c r="D49" s="9">
        <f t="shared" ref="D49:O49" si="20">D33</f>
        <v>1366.9699999999998</v>
      </c>
      <c r="E49" s="9">
        <f t="shared" si="20"/>
        <v>4717.5</v>
      </c>
      <c r="F49" s="9">
        <f t="shared" si="20"/>
        <v>1624.6499999999999</v>
      </c>
      <c r="G49" s="9">
        <f t="shared" si="20"/>
        <v>5252.23</v>
      </c>
      <c r="H49" s="9">
        <f t="shared" si="20"/>
        <v>41.53</v>
      </c>
      <c r="I49" s="9">
        <f t="shared" si="20"/>
        <v>438.54</v>
      </c>
      <c r="J49" s="9">
        <f t="shared" si="20"/>
        <v>1779.33</v>
      </c>
      <c r="K49" s="9">
        <f t="shared" si="20"/>
        <v>945.48</v>
      </c>
      <c r="L49" s="9">
        <f t="shared" si="20"/>
        <v>14616.79</v>
      </c>
      <c r="M49" s="9">
        <f t="shared" si="20"/>
        <v>1078.5999999999999</v>
      </c>
      <c r="N49" s="9">
        <f t="shared" si="20"/>
        <v>14402.07</v>
      </c>
      <c r="O49" s="9">
        <f t="shared" si="20"/>
        <v>772.27</v>
      </c>
      <c r="P49" s="9"/>
      <c r="Q49" s="2"/>
      <c r="R49" s="2"/>
    </row>
    <row r="50" spans="1:18" ht="14.4" x14ac:dyDescent="0.55000000000000004">
      <c r="A50" s="2"/>
      <c r="B50" s="2" t="s">
        <v>43</v>
      </c>
      <c r="C50" s="9"/>
      <c r="D50" s="9">
        <f t="shared" ref="D50:O50" si="21">D38</f>
        <v>0</v>
      </c>
      <c r="E50" s="9">
        <f t="shared" si="21"/>
        <v>0</v>
      </c>
      <c r="F50" s="9">
        <f t="shared" si="21"/>
        <v>0</v>
      </c>
      <c r="G50" s="9">
        <f t="shared" si="21"/>
        <v>0</v>
      </c>
      <c r="H50" s="9">
        <f t="shared" si="21"/>
        <v>0</v>
      </c>
      <c r="I50" s="9">
        <f t="shared" si="21"/>
        <v>0</v>
      </c>
      <c r="J50" s="9">
        <f t="shared" si="21"/>
        <v>0</v>
      </c>
      <c r="K50" s="9">
        <f t="shared" si="21"/>
        <v>0</v>
      </c>
      <c r="L50" s="9">
        <f t="shared" si="21"/>
        <v>6000</v>
      </c>
      <c r="M50" s="9">
        <f t="shared" si="21"/>
        <v>0</v>
      </c>
      <c r="N50" s="9">
        <f t="shared" si="21"/>
        <v>0</v>
      </c>
      <c r="O50" s="9">
        <f t="shared" si="21"/>
        <v>0</v>
      </c>
      <c r="P50" s="9"/>
      <c r="Q50" s="11"/>
      <c r="R50" s="2"/>
    </row>
    <row r="51" spans="1:18" ht="14.4" x14ac:dyDescent="0.55000000000000004">
      <c r="A51" s="2"/>
      <c r="B51" s="2" t="s">
        <v>19</v>
      </c>
      <c r="C51" s="9"/>
      <c r="D51" s="9">
        <f t="shared" ref="D51:O51" si="22">D48-D49-D50</f>
        <v>16533.03</v>
      </c>
      <c r="E51" s="9">
        <f t="shared" si="22"/>
        <v>3407.5</v>
      </c>
      <c r="F51" s="9">
        <f t="shared" si="22"/>
        <v>-1624.6499999999999</v>
      </c>
      <c r="G51" s="9">
        <f t="shared" si="22"/>
        <v>-5007.2299999999996</v>
      </c>
      <c r="H51" s="9">
        <f t="shared" si="22"/>
        <v>858.47</v>
      </c>
      <c r="I51" s="9">
        <f t="shared" si="22"/>
        <v>-288.54000000000002</v>
      </c>
      <c r="J51" s="9">
        <f t="shared" si="22"/>
        <v>-1779.33</v>
      </c>
      <c r="K51" s="9">
        <f t="shared" si="22"/>
        <v>1158.1199999999999</v>
      </c>
      <c r="L51" s="9">
        <f t="shared" si="22"/>
        <v>-20616.79</v>
      </c>
      <c r="M51" s="9">
        <f t="shared" si="22"/>
        <v>-1078.5999999999999</v>
      </c>
      <c r="N51" s="9">
        <f t="shared" si="22"/>
        <v>-14402.07</v>
      </c>
      <c r="O51" s="9">
        <f t="shared" si="22"/>
        <v>11512.73</v>
      </c>
      <c r="P51" s="9"/>
      <c r="Q51" s="9"/>
      <c r="R51" s="2"/>
    </row>
    <row r="52" spans="1:18" ht="14.4" x14ac:dyDescent="0.55000000000000004">
      <c r="A52" s="2"/>
      <c r="B52" s="2" t="s">
        <v>44</v>
      </c>
      <c r="C52" s="9">
        <v>25207.39</v>
      </c>
      <c r="D52" s="9">
        <v>25207.39</v>
      </c>
      <c r="E52" s="9">
        <f>D53</f>
        <v>41740.42</v>
      </c>
      <c r="F52" s="9">
        <f t="shared" ref="F52:O52" si="23">E53</f>
        <v>45147.92</v>
      </c>
      <c r="G52" s="9">
        <f t="shared" si="23"/>
        <v>43523.27</v>
      </c>
      <c r="H52" s="9">
        <f t="shared" si="23"/>
        <v>38516.039999999994</v>
      </c>
      <c r="I52" s="9">
        <f t="shared" si="23"/>
        <v>39374.509999999995</v>
      </c>
      <c r="J52" s="9">
        <f t="shared" si="23"/>
        <v>39085.969999999994</v>
      </c>
      <c r="K52" s="9">
        <f t="shared" si="23"/>
        <v>37306.639999999992</v>
      </c>
      <c r="L52" s="9">
        <f t="shared" si="23"/>
        <v>38464.759999999995</v>
      </c>
      <c r="M52" s="9">
        <f t="shared" si="23"/>
        <v>17847.969999999994</v>
      </c>
      <c r="N52" s="9">
        <f t="shared" si="23"/>
        <v>16769.369999999995</v>
      </c>
      <c r="O52" s="9">
        <f t="shared" si="23"/>
        <v>2367.2999999999956</v>
      </c>
      <c r="P52" s="9"/>
    </row>
    <row r="53" spans="1:18" ht="14.4" x14ac:dyDescent="0.55000000000000004">
      <c r="A53" s="2" t="s">
        <v>45</v>
      </c>
      <c r="B53" s="2"/>
      <c r="C53" s="9"/>
      <c r="D53" s="9">
        <f t="shared" ref="D53:O53" si="24">D51+D52</f>
        <v>41740.42</v>
      </c>
      <c r="E53" s="9">
        <f t="shared" si="24"/>
        <v>45147.92</v>
      </c>
      <c r="F53" s="9">
        <f t="shared" si="24"/>
        <v>43523.27</v>
      </c>
      <c r="G53" s="9">
        <f t="shared" si="24"/>
        <v>38516.039999999994</v>
      </c>
      <c r="H53" s="9">
        <f t="shared" si="24"/>
        <v>39374.509999999995</v>
      </c>
      <c r="I53" s="9">
        <f t="shared" si="24"/>
        <v>39085.969999999994</v>
      </c>
      <c r="J53" s="9">
        <f t="shared" si="24"/>
        <v>37306.639999999992</v>
      </c>
      <c r="K53" s="9">
        <f t="shared" si="24"/>
        <v>38464.759999999995</v>
      </c>
      <c r="L53" s="9">
        <f t="shared" si="24"/>
        <v>17847.969999999994</v>
      </c>
      <c r="M53" s="9">
        <f t="shared" si="24"/>
        <v>16769.369999999995</v>
      </c>
      <c r="N53" s="9">
        <f t="shared" si="24"/>
        <v>2367.2999999999956</v>
      </c>
      <c r="O53" s="9">
        <f t="shared" si="24"/>
        <v>13880.029999999995</v>
      </c>
      <c r="P53" s="9"/>
    </row>
    <row r="55" spans="1:18" x14ac:dyDescent="0.55000000000000004">
      <c r="A55" s="33" t="s">
        <v>50</v>
      </c>
      <c r="B55" s="33"/>
    </row>
    <row r="56" spans="1:18" x14ac:dyDescent="0.55000000000000004">
      <c r="B56" t="s">
        <v>51</v>
      </c>
      <c r="F56" s="1">
        <v>1.78</v>
      </c>
      <c r="I56" s="1">
        <v>1.8</v>
      </c>
      <c r="L56" s="1">
        <v>1.82</v>
      </c>
      <c r="O56" s="1">
        <v>2.27</v>
      </c>
    </row>
    <row r="57" spans="1:18" x14ac:dyDescent="0.55000000000000004">
      <c r="B57" t="s">
        <v>52</v>
      </c>
      <c r="C57" s="8">
        <v>24019.49</v>
      </c>
      <c r="F57" s="1">
        <v>24021.27</v>
      </c>
      <c r="I57" s="1">
        <f>F57+I56</f>
        <v>24023.07</v>
      </c>
      <c r="L57" s="1">
        <v>30024.89</v>
      </c>
      <c r="O57" s="1">
        <f>L57+O56</f>
        <v>30027.16</v>
      </c>
    </row>
  </sheetData>
  <mergeCells count="3">
    <mergeCell ref="A33:B33"/>
    <mergeCell ref="A1:G1"/>
    <mergeCell ref="A41:B41"/>
  </mergeCells>
  <phoneticPr fontId="11" type="noConversion"/>
  <conditionalFormatting sqref="D48:O53 C6:C53 P6:P53">
    <cfRule type="cellIs" dxfId="15" priority="67" operator="lessThan">
      <formula>0</formula>
    </cfRule>
    <cfRule type="expression" dxfId="14" priority="68">
      <formula>"&lt;0"</formula>
    </cfRule>
  </conditionalFormatting>
  <conditionalFormatting sqref="D12:O12">
    <cfRule type="cellIs" dxfId="13" priority="65" operator="lessThan">
      <formula>0</formula>
    </cfRule>
    <cfRule type="expression" dxfId="12" priority="66">
      <formula>"&lt;0"</formula>
    </cfRule>
  </conditionalFormatting>
  <conditionalFormatting sqref="D22:O22">
    <cfRule type="cellIs" dxfId="11" priority="63" operator="lessThan">
      <formula>0</formula>
    </cfRule>
    <cfRule type="expression" dxfId="10" priority="64">
      <formula>"&lt;0"</formula>
    </cfRule>
  </conditionalFormatting>
  <conditionalFormatting sqref="D31:O31">
    <cfRule type="cellIs" dxfId="9" priority="61" operator="lessThan">
      <formula>0</formula>
    </cfRule>
    <cfRule type="expression" dxfId="8" priority="62">
      <formula>"&lt;0"</formula>
    </cfRule>
  </conditionalFormatting>
  <conditionalFormatting sqref="D33:O33">
    <cfRule type="cellIs" dxfId="7" priority="59" operator="lessThan">
      <formula>0</formula>
    </cfRule>
    <cfRule type="expression" dxfId="6" priority="60">
      <formula>"&lt;0"</formula>
    </cfRule>
  </conditionalFormatting>
  <conditionalFormatting sqref="D38:O38">
    <cfRule type="cellIs" dxfId="5" priority="57" operator="lessThan">
      <formula>0</formula>
    </cfRule>
    <cfRule type="expression" dxfId="4" priority="58">
      <formula>"&lt;0"</formula>
    </cfRule>
  </conditionalFormatting>
  <conditionalFormatting sqref="D41:O41">
    <cfRule type="cellIs" dxfId="3" priority="55" operator="lessThan">
      <formula>0</formula>
    </cfRule>
    <cfRule type="expression" dxfId="2" priority="56">
      <formula>"&lt;0"</formula>
    </cfRule>
  </conditionalFormatting>
  <conditionalFormatting sqref="D44:O44">
    <cfRule type="cellIs" dxfId="1" priority="53" operator="lessThan">
      <formula>0</formula>
    </cfRule>
    <cfRule type="expression" dxfId="0" priority="54">
      <formula>"&lt;0"</formula>
    </cfRule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Willis Hammond</cp:lastModifiedBy>
  <cp:lastPrinted>2022-01-10T16:48:03Z</cp:lastPrinted>
  <dcterms:created xsi:type="dcterms:W3CDTF">2016-07-09T19:26:23Z</dcterms:created>
  <dcterms:modified xsi:type="dcterms:W3CDTF">2022-02-08T18:01:06Z</dcterms:modified>
</cp:coreProperties>
</file>